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동탄복합문화센터 2022년도\공사관련\수영장 설비 미세기포여과기 탱크 보수 및 여과재 교체 공사\"/>
    </mc:Choice>
  </mc:AlternateContent>
  <bookViews>
    <workbookView xWindow="0" yWindow="0" windowWidth="28800" windowHeight="12840"/>
  </bookViews>
  <sheets>
    <sheet name="원가계산서" sheetId="1" r:id="rId1"/>
    <sheet name="공종별집계표" sheetId="2" r:id="rId2"/>
    <sheet name="공종별내역서" sheetId="3" r:id="rId3"/>
  </sheets>
  <definedNames>
    <definedName name="_xlnm.Print_Area" localSheetId="2">공종별내역서!$A$1:$M$26</definedName>
    <definedName name="_xlnm.Print_Area" localSheetId="1">공종별집계표!$A$1:$M$21</definedName>
    <definedName name="_xlnm.Print_Titles" localSheetId="2">공종별내역서!$1:$4</definedName>
    <definedName name="_xlnm.Print_Titles" localSheetId="1">공종별집계표!$1:$4</definedName>
    <definedName name="_xlnm.Print_Titles" localSheetId="0">원가계산서!$1:$3</definedName>
  </definedNames>
  <calcPr calcId="162913"/>
</workbook>
</file>

<file path=xl/calcChain.xml><?xml version="1.0" encoding="utf-8"?>
<calcChain xmlns="http://schemas.openxmlformats.org/spreadsheetml/2006/main">
  <c r="E21" i="1" l="1"/>
  <c r="J22" i="3" l="1"/>
  <c r="J23" i="3"/>
  <c r="J21" i="3"/>
  <c r="F21" i="3"/>
  <c r="F22" i="3"/>
  <c r="F20" i="3"/>
  <c r="J8" i="3"/>
  <c r="K23" i="3" l="1"/>
  <c r="L21" i="3"/>
  <c r="F23" i="3"/>
  <c r="L23" i="3" s="1"/>
  <c r="K21" i="3"/>
  <c r="K22" i="3"/>
  <c r="F6" i="3"/>
  <c r="J7" i="3"/>
  <c r="F24" i="3" l="1"/>
  <c r="H13" i="3"/>
  <c r="H14" i="3" l="1"/>
  <c r="F13" i="3"/>
  <c r="L13" i="3" s="1"/>
  <c r="K13" i="3"/>
  <c r="F12" i="3"/>
  <c r="H12" i="3" l="1"/>
  <c r="L12" i="3" s="1"/>
  <c r="K12" i="3"/>
  <c r="K14" i="3"/>
  <c r="F14" i="3"/>
  <c r="L14" i="3" s="1"/>
  <c r="F16" i="3" l="1"/>
  <c r="H15" i="3"/>
  <c r="F8" i="3"/>
  <c r="H17" i="3"/>
  <c r="F10" i="3"/>
  <c r="F9" i="3"/>
  <c r="L22" i="3"/>
  <c r="K20" i="3"/>
  <c r="J20" i="3"/>
  <c r="K18" i="3"/>
  <c r="J18" i="3"/>
  <c r="H18" i="3"/>
  <c r="F18" i="3"/>
  <c r="T8" i="2"/>
  <c r="L20" i="3" l="1"/>
  <c r="L24" i="3" s="1"/>
  <c r="J7" i="2" s="1"/>
  <c r="L7" i="2" s="1"/>
  <c r="E20" i="1" s="1"/>
  <c r="J24" i="3"/>
  <c r="J19" i="3"/>
  <c r="J6" i="2"/>
  <c r="E11" i="1" s="1"/>
  <c r="H11" i="3"/>
  <c r="K16" i="3"/>
  <c r="H16" i="3"/>
  <c r="L16" i="3" s="1"/>
  <c r="F15" i="3"/>
  <c r="L15" i="3" s="1"/>
  <c r="K15" i="3"/>
  <c r="F11" i="3"/>
  <c r="F7" i="3"/>
  <c r="L18" i="3"/>
  <c r="H8" i="3"/>
  <c r="L8" i="3" s="1"/>
  <c r="J26" i="3" l="1"/>
  <c r="F17" i="3"/>
  <c r="L17" i="3" s="1"/>
  <c r="K17" i="3"/>
  <c r="L11" i="3"/>
  <c r="J21" i="2"/>
  <c r="K11" i="3"/>
  <c r="H10" i="3"/>
  <c r="L10" i="3" s="1"/>
  <c r="K10" i="3"/>
  <c r="K9" i="3"/>
  <c r="H9" i="3"/>
  <c r="L9" i="3" s="1"/>
  <c r="K8" i="3"/>
  <c r="K7" i="3"/>
  <c r="F19" i="3" l="1"/>
  <c r="K6" i="3"/>
  <c r="H6" i="3"/>
  <c r="L6" i="3" s="1"/>
  <c r="H7" i="3"/>
  <c r="L7" i="3" s="1"/>
  <c r="F26" i="3" l="1"/>
  <c r="F6" i="2" s="1"/>
  <c r="L19" i="3"/>
  <c r="L26" i="3" s="1"/>
  <c r="H19" i="3"/>
  <c r="F21" i="2" l="1"/>
  <c r="E4" i="1" s="1"/>
  <c r="E7" i="1" s="1"/>
  <c r="H26" i="3"/>
  <c r="H6" i="2" s="1"/>
  <c r="L6" i="2"/>
  <c r="H21" i="2" l="1"/>
  <c r="L21" i="2" l="1"/>
  <c r="E8" i="1"/>
  <c r="E9" i="1" l="1"/>
  <c r="E10" i="1" s="1"/>
  <c r="E14" i="1"/>
  <c r="E15" i="1" l="1"/>
  <c r="E13" i="1"/>
  <c r="E12" i="1"/>
  <c r="E16" i="1" l="1"/>
  <c r="E17" i="1" s="1"/>
  <c r="E18" i="1" l="1"/>
  <c r="E19" i="1" s="1"/>
  <c r="E22" i="1" l="1"/>
  <c r="E23" i="1" l="1"/>
</calcChain>
</file>

<file path=xl/sharedStrings.xml><?xml version="1.0" encoding="utf-8"?>
<sst xmlns="http://schemas.openxmlformats.org/spreadsheetml/2006/main" count="334" uniqueCount="188">
  <si>
    <t>제3호표</t>
  </si>
  <si>
    <t>JUK15</t>
  </si>
  <si>
    <t>제4호표</t>
  </si>
  <si>
    <t>JUK7</t>
  </si>
  <si>
    <t>제8호표</t>
  </si>
  <si>
    <t>JUK2</t>
  </si>
  <si>
    <t>노  무  비</t>
  </si>
  <si>
    <t>비  고</t>
  </si>
  <si>
    <t>JUK17</t>
  </si>
  <si>
    <t>JUK10</t>
  </si>
  <si>
    <t>JUK19</t>
  </si>
  <si>
    <t>제9호표</t>
  </si>
  <si>
    <t>공종소계</t>
  </si>
  <si>
    <t>JUK3</t>
  </si>
  <si>
    <t>제2호표</t>
  </si>
  <si>
    <t>공종+자재</t>
  </si>
  <si>
    <t>JUK16</t>
  </si>
  <si>
    <t>JUK4</t>
  </si>
  <si>
    <t>제7호표</t>
  </si>
  <si>
    <t>0101</t>
  </si>
  <si>
    <t>제5호표</t>
  </si>
  <si>
    <t>손료적용</t>
  </si>
  <si>
    <t>재  료  비</t>
  </si>
  <si>
    <t>JUK12</t>
  </si>
  <si>
    <t>JUK9</t>
  </si>
  <si>
    <t>JUK6</t>
  </si>
  <si>
    <t>제6호표</t>
  </si>
  <si>
    <t>0103</t>
  </si>
  <si>
    <t>손료저장</t>
  </si>
  <si>
    <t>상위공종</t>
  </si>
  <si>
    <t>고유번호</t>
  </si>
  <si>
    <t>JUK18</t>
  </si>
  <si>
    <t>TOTAL</t>
  </si>
  <si>
    <t>여재반출</t>
  </si>
  <si>
    <t>JUK20</t>
  </si>
  <si>
    <t>공종구분</t>
  </si>
  <si>
    <t>제1호표</t>
  </si>
  <si>
    <t>단  가</t>
  </si>
  <si>
    <t>금  액</t>
  </si>
  <si>
    <t>공종코드</t>
  </si>
  <si>
    <t>0102</t>
  </si>
  <si>
    <t>자재구분</t>
  </si>
  <si>
    <t>0104</t>
  </si>
  <si>
    <t>JUK14</t>
  </si>
  <si>
    <t>JUK11</t>
  </si>
  <si>
    <t>JUK13</t>
  </si>
  <si>
    <t>품목코드</t>
  </si>
  <si>
    <t>공종레벨</t>
  </si>
  <si>
    <t>JUK1</t>
  </si>
  <si>
    <t>JUK5</t>
  </si>
  <si>
    <t>JUK8</t>
  </si>
  <si>
    <t>총   공   사    비</t>
  </si>
  <si>
    <t>활성탄,여과사,여과사리</t>
  </si>
  <si>
    <t>부  가  가  치  세</t>
  </si>
  <si>
    <t>직  접  노  무  비</t>
  </si>
  <si>
    <t>공   급    가   액</t>
  </si>
  <si>
    <t>직  접  재  료  비</t>
  </si>
  <si>
    <t>공 사 원 가 계 산 서</t>
  </si>
  <si>
    <t>간  접  재  료  비</t>
  </si>
  <si>
    <t>고  용  보  험  료</t>
  </si>
  <si>
    <t>일  반  관  리  비</t>
  </si>
  <si>
    <t xml:space="preserve">   '공급가액 * 10%</t>
  </si>
  <si>
    <t>간  접  노  무  비</t>
  </si>
  <si>
    <t>산  재  보  험  료</t>
  </si>
  <si>
    <t>폐 기 물  처 리 비</t>
  </si>
  <si>
    <t>기   타    경   비</t>
  </si>
  <si>
    <t/>
  </si>
  <si>
    <t>A2</t>
  </si>
  <si>
    <t>A1</t>
  </si>
  <si>
    <t>적용율</t>
  </si>
  <si>
    <t>수량</t>
  </si>
  <si>
    <t>S1</t>
  </si>
  <si>
    <t>CG</t>
  </si>
  <si>
    <t>C5</t>
  </si>
  <si>
    <t>F</t>
  </si>
  <si>
    <t>AS</t>
  </si>
  <si>
    <t>01</t>
  </si>
  <si>
    <t>B1</t>
  </si>
  <si>
    <t>설정</t>
  </si>
  <si>
    <t>㎥</t>
  </si>
  <si>
    <t>D2</t>
  </si>
  <si>
    <t>T</t>
  </si>
  <si>
    <t>4</t>
  </si>
  <si>
    <t>BS</t>
  </si>
  <si>
    <t>B2</t>
  </si>
  <si>
    <t>일위</t>
  </si>
  <si>
    <t>C4</t>
  </si>
  <si>
    <t>D1</t>
  </si>
  <si>
    <t>S2</t>
  </si>
  <si>
    <t>변수</t>
  </si>
  <si>
    <t>DB</t>
  </si>
  <si>
    <t>CA</t>
  </si>
  <si>
    <t>A3</t>
  </si>
  <si>
    <t>D3</t>
  </si>
  <si>
    <t>단위</t>
  </si>
  <si>
    <t>자재</t>
  </si>
  <si>
    <t>CS</t>
  </si>
  <si>
    <t>단산</t>
  </si>
  <si>
    <t>C2</t>
  </si>
  <si>
    <t>D9</t>
  </si>
  <si>
    <t>33783BE91AD002FBD6FCC4E6B604B4DFB455</t>
  </si>
  <si>
    <t>33783BE91AD002FBD6FCC4E6B604B4DFB454</t>
  </si>
  <si>
    <t>33783BE91AD002FBD6FCC4E6B604B4DFB57D</t>
  </si>
  <si>
    <t>33783BE91AD002FBD6FCC4E6B604B4DFB456</t>
  </si>
  <si>
    <t>33783BE91AD002FBD6FCC4E6B604B4DFB450</t>
  </si>
  <si>
    <t>33783BE91AD002FBD6FCC4E6B604B4DFB452</t>
  </si>
  <si>
    <t>33783BE91AD002FBD6FCC4E6B604B4DFB457</t>
  </si>
  <si>
    <t>010233783BE91AD002FBD6FCC4E6B604B4DFB450</t>
  </si>
  <si>
    <t>010233783BE91AD002FBD6FCC4E6B604B4DFB457</t>
  </si>
  <si>
    <t>010233783BE91AD002FBD6FCC4E6B604B4DFB454</t>
  </si>
  <si>
    <t>010233783BE91AD002FBD6FCC4E6B604B4DFB455</t>
  </si>
  <si>
    <t>010233783BE91AD002FBD6FCC4E6B604B4DFB57D</t>
  </si>
  <si>
    <t>010233783BE91AD002FBD6FCC4E6B604B4DFB452</t>
  </si>
  <si>
    <t>010233783BE91AD002FBD6FCC4E6B604B4DFB456</t>
  </si>
  <si>
    <t>[ 소           계 ]</t>
  </si>
  <si>
    <t>이              윤</t>
  </si>
  <si>
    <t>[ 소          계 ]</t>
  </si>
  <si>
    <t>구        성        비</t>
  </si>
  <si>
    <t>순   공   사   원   가</t>
  </si>
  <si>
    <t>[ 합           계 ]</t>
  </si>
  <si>
    <t>비      고</t>
  </si>
  <si>
    <t xml:space="preserve">        계</t>
  </si>
  <si>
    <t>재   료   비</t>
  </si>
  <si>
    <t>경        비</t>
  </si>
  <si>
    <t>금      액</t>
  </si>
  <si>
    <t>원가계산서 연결금액</t>
  </si>
  <si>
    <t>노   무   비</t>
  </si>
  <si>
    <t>비        목</t>
  </si>
  <si>
    <t>2. 폐기물처리비</t>
  </si>
  <si>
    <t>합      계</t>
  </si>
  <si>
    <t>작업설, 부산물(△)</t>
  </si>
  <si>
    <t>폐흡착제처리 운반비</t>
  </si>
  <si>
    <t>품      명</t>
  </si>
  <si>
    <t>공 종 별 내 역 서</t>
  </si>
  <si>
    <t>공 종 별 집 계 표</t>
  </si>
  <si>
    <t>경      비</t>
  </si>
  <si>
    <t>규      격</t>
  </si>
  <si>
    <t xml:space="preserve">   '노무비 * 3.7%</t>
    <phoneticPr fontId="10" type="noConversion"/>
  </si>
  <si>
    <t>㎡</t>
  </si>
  <si>
    <t xml:space="preserve">  02. 폐기물처리비</t>
    <phoneticPr fontId="10" type="noConversion"/>
  </si>
  <si>
    <t>ton</t>
    <phoneticPr fontId="10" type="noConversion"/>
  </si>
  <si>
    <t>T/B</t>
    <phoneticPr fontId="10" type="noConversion"/>
  </si>
  <si>
    <t>여재투입 및 고르기(HYDRO FILT)</t>
    <phoneticPr fontId="10" type="noConversion"/>
  </si>
  <si>
    <t>여재투입 및 고르기(활성탄)</t>
    <phoneticPr fontId="10" type="noConversion"/>
  </si>
  <si>
    <t>여재투입 및 고르기(여과사)</t>
    <phoneticPr fontId="10" type="noConversion"/>
  </si>
  <si>
    <t>여재투입 및 고르기(여과사리)</t>
    <phoneticPr fontId="10" type="noConversion"/>
  </si>
  <si>
    <t>제10호표</t>
  </si>
  <si>
    <t>제11호표</t>
  </si>
  <si>
    <t>제12호표</t>
  </si>
  <si>
    <t>제13호표</t>
  </si>
  <si>
    <t>포장, 운송, 하차(HYDRO FILT, 활성탄)</t>
    <phoneticPr fontId="10" type="noConversion"/>
  </si>
  <si>
    <t>포장, 운송, 하차(여과사, 여과사리)</t>
    <phoneticPr fontId="10" type="noConversion"/>
  </si>
  <si>
    <t>철제면</t>
    <phoneticPr fontId="10" type="noConversion"/>
  </si>
  <si>
    <t>여과기 탱크 내부 재도장 바탕처리</t>
    <phoneticPr fontId="10" type="noConversion"/>
  </si>
  <si>
    <r>
      <t>20</t>
    </r>
    <r>
      <rPr>
        <sz val="11"/>
        <color rgb="FF000000"/>
        <rFont val="맑은 고딕"/>
        <family val="3"/>
        <charset val="129"/>
      </rPr>
      <t>㎡</t>
    </r>
    <phoneticPr fontId="10" type="noConversion"/>
  </si>
  <si>
    <t>여과기 탱크 내부 재용접</t>
    <phoneticPr fontId="10" type="noConversion"/>
  </si>
  <si>
    <t>m</t>
    <phoneticPr fontId="10" type="noConversion"/>
  </si>
  <si>
    <t>TIG용접</t>
    <phoneticPr fontId="10" type="noConversion"/>
  </si>
  <si>
    <t>여과기 탱크 내부 재도장</t>
    <phoneticPr fontId="10" type="noConversion"/>
  </si>
  <si>
    <t>스텐 방청</t>
    <phoneticPr fontId="10" type="noConversion"/>
  </si>
  <si>
    <t>폐흡착제 처리단가</t>
    <phoneticPr fontId="10" type="noConversion"/>
  </si>
  <si>
    <t>일</t>
    <phoneticPr fontId="10" type="noConversion"/>
  </si>
  <si>
    <t>폐흡착제 반입수수료</t>
    <phoneticPr fontId="10" type="noConversion"/>
  </si>
  <si>
    <t>제14호표</t>
    <phoneticPr fontId="10" type="noConversion"/>
  </si>
  <si>
    <t>성적서 발급</t>
    <phoneticPr fontId="10" type="noConversion"/>
  </si>
  <si>
    <t>식</t>
    <phoneticPr fontId="10" type="noConversion"/>
  </si>
  <si>
    <t xml:space="preserve">  수영장 여과기 탱크 보수 및
  여과재 교체 공사</t>
    <phoneticPr fontId="10" type="noConversion"/>
  </si>
  <si>
    <t>2600￠*2440H * 1set</t>
    <phoneticPr fontId="10" type="noConversion"/>
  </si>
  <si>
    <t>기   타    경   비</t>
    <phoneticPr fontId="10" type="noConversion"/>
  </si>
  <si>
    <t xml:space="preserve">   '직접노무비 * 13%</t>
    <phoneticPr fontId="10" type="noConversion"/>
  </si>
  <si>
    <t xml:space="preserve">   '노무비 * 1.01%</t>
    <phoneticPr fontId="10" type="noConversion"/>
  </si>
  <si>
    <t>산업안전보건관리비</t>
    <phoneticPr fontId="10" type="noConversion"/>
  </si>
  <si>
    <t xml:space="preserve">   '(재료비+직접노무비) * 2.93%</t>
    <phoneticPr fontId="10" type="noConversion"/>
  </si>
  <si>
    <t xml:space="preserve">   '(재료비+노무비) * 5.8%</t>
    <phoneticPr fontId="10" type="noConversion"/>
  </si>
  <si>
    <t>[ 수영장 여과기 탱크 보수 및 여과재 교체 공사 ]</t>
    <phoneticPr fontId="10" type="noConversion"/>
  </si>
  <si>
    <t xml:space="preserve"> 1. 수영장 여과기 탱크 보수 및 여과재 교체 공사</t>
    <phoneticPr fontId="10" type="noConversion"/>
  </si>
  <si>
    <t xml:space="preserve">  01.여과기 탱크 보수 및 여과재 교체</t>
    <phoneticPr fontId="10" type="noConversion"/>
  </si>
  <si>
    <t>공사명 : 수영장 여과기 탱크 보수 및 여과재 교체 공사</t>
    <phoneticPr fontId="10" type="noConversion"/>
  </si>
  <si>
    <t xml:space="preserve">   '백단위 절사</t>
    <phoneticPr fontId="10" type="noConversion"/>
  </si>
  <si>
    <t xml:space="preserve">   '(재료비+노무비+경비) * 6%</t>
    <phoneticPr fontId="10" type="noConversion"/>
  </si>
  <si>
    <t xml:space="preserve">   '(노무비+경비+일반관리비) * 15%</t>
    <phoneticPr fontId="10" type="noConversion"/>
  </si>
  <si>
    <t>1.5~2.5㎜</t>
    <phoneticPr fontId="10" type="noConversion"/>
  </si>
  <si>
    <t>8~30mesh</t>
    <phoneticPr fontId="10" type="noConversion"/>
  </si>
  <si>
    <t>0.5~0.7㎜</t>
    <phoneticPr fontId="10" type="noConversion"/>
  </si>
  <si>
    <t>1.0~2.0㎜</t>
    <phoneticPr fontId="10" type="noConversion"/>
  </si>
  <si>
    <t>2.0~5.0㎜</t>
    <phoneticPr fontId="10" type="noConversion"/>
  </si>
  <si>
    <t>5.0~10.0㎜</t>
    <phoneticPr fontId="10" type="noConversion"/>
  </si>
  <si>
    <t>여재운반(크레인, 지게차 등 건설기계 임대료)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</si>
</sst>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"/>
    <numFmt numFmtId="177" formatCode="#,###;\-#,###;#;"/>
    <numFmt numFmtId="178" formatCode="0.00_ "/>
    <numFmt numFmtId="179" formatCode="0_ "/>
  </numFmts>
  <fonts count="12" x14ac:knownFonts="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b/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u/>
      <sz val="20"/>
      <color rgb="FF000000"/>
      <name val="굴림체"/>
      <family val="3"/>
      <charset val="129"/>
    </font>
    <font>
      <b/>
      <sz val="12"/>
      <color rgb="FF000000"/>
      <name val="맑은 고딕"/>
      <family val="3"/>
      <charset val="129"/>
    </font>
    <font>
      <b/>
      <u/>
      <sz val="22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 applyNumberFormat="1">
      <alignment vertical="center"/>
    </xf>
    <xf numFmtId="0" fontId="0" fillId="0" borderId="0" xfId="0" quotePrefix="1" applyNumberFormat="1">
      <alignment vertical="center"/>
    </xf>
    <xf numFmtId="0" fontId="0" fillId="0" borderId="0" xfId="0" quotePrefix="1" applyNumberFormat="1" applyAlignment="1">
      <alignment vertical="center"/>
    </xf>
    <xf numFmtId="0" fontId="0" fillId="0" borderId="0" xfId="0" applyNumberFormat="1" applyAlignme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0" fillId="0" borderId="0" xfId="0" quotePrefix="1" applyNumberFormat="1" applyAlignment="1">
      <alignment vertical="top"/>
    </xf>
    <xf numFmtId="0" fontId="0" fillId="0" borderId="0" xfId="0" applyNumberFormat="1" applyAlignment="1">
      <alignment vertical="top"/>
    </xf>
    <xf numFmtId="0" fontId="2" fillId="0" borderId="1" xfId="0" quotePrefix="1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top" wrapText="1"/>
    </xf>
    <xf numFmtId="0" fontId="2" fillId="0" borderId="1" xfId="0" quotePrefix="1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top" wrapText="1"/>
    </xf>
    <xf numFmtId="0" fontId="2" fillId="0" borderId="2" xfId="0" quotePrefix="1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vertical="center" wrapText="1"/>
    </xf>
    <xf numFmtId="179" fontId="2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7" fontId="3" fillId="0" borderId="5" xfId="0" applyNumberFormat="1" applyFont="1" applyBorder="1" applyAlignment="1">
      <alignment vertical="center" wrapText="1"/>
    </xf>
    <xf numFmtId="0" fontId="2" fillId="0" borderId="3" xfId="0" quotePrefix="1" applyNumberFormat="1" applyFont="1" applyBorder="1" applyAlignment="1">
      <alignment horizontal="center" vertical="center" wrapText="1"/>
    </xf>
    <xf numFmtId="0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NumberFormat="1" applyFont="1" applyBorder="1" applyAlignment="1">
      <alignment vertical="center" wrapText="1"/>
    </xf>
    <xf numFmtId="0" fontId="3" fillId="2" borderId="1" xfId="0" quotePrefix="1" applyNumberFormat="1" applyFont="1" applyFill="1" applyBorder="1" applyAlignment="1">
      <alignment horizontal="center" vertical="center"/>
    </xf>
    <xf numFmtId="0" fontId="5" fillId="0" borderId="1" xfId="0" quotePrefix="1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2" fillId="0" borderId="1" xfId="0" quotePrefix="1" applyNumberFormat="1" applyFont="1" applyBorder="1" applyAlignment="1">
      <alignment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5" fillId="0" borderId="1" xfId="0" quotePrefix="1" applyNumberFormat="1" applyFont="1" applyBorder="1" applyAlignment="1">
      <alignment horizontal="left" vertical="center" wrapText="1"/>
    </xf>
    <xf numFmtId="0" fontId="11" fillId="0" borderId="1" xfId="0" quotePrefix="1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quotePrefix="1" applyNumberFormat="1" applyFont="1" applyBorder="1" applyAlignment="1">
      <alignment vertical="center" wrapText="1"/>
    </xf>
    <xf numFmtId="0" fontId="0" fillId="0" borderId="0" xfId="0" quotePrefix="1" applyNumberFormat="1" applyAlignment="1">
      <alignment vertical="center"/>
    </xf>
    <xf numFmtId="0" fontId="0" fillId="0" borderId="0" xfId="0" applyNumberFormat="1" applyAlignment="1">
      <alignment vertical="center"/>
    </xf>
    <xf numFmtId="0" fontId="2" fillId="0" borderId="1" xfId="0" quotePrefix="1" applyNumberFormat="1" applyFont="1" applyBorder="1" applyAlignment="1">
      <alignment horizontal="center" vertical="center" wrapText="1"/>
    </xf>
    <xf numFmtId="0" fontId="2" fillId="0" borderId="10" xfId="0" quotePrefix="1" applyNumberFormat="1" applyFont="1" applyBorder="1" applyAlignment="1">
      <alignment horizontal="center" vertical="center" wrapText="1"/>
    </xf>
    <xf numFmtId="0" fontId="2" fillId="0" borderId="2" xfId="0" quotePrefix="1" applyNumberFormat="1" applyFont="1" applyBorder="1" applyAlignment="1">
      <alignment horizontal="left" vertical="center" wrapText="1"/>
    </xf>
    <xf numFmtId="0" fontId="0" fillId="0" borderId="0" xfId="0" applyNumberFormat="1" applyAlignment="1">
      <alignment horizontal="center" vertical="center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3" fillId="0" borderId="4" xfId="0" quotePrefix="1" applyNumberFormat="1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4" fillId="0" borderId="0" xfId="0" quotePrefix="1" applyNumberFormat="1" applyFont="1" applyAlignment="1">
      <alignment vertical="center"/>
    </xf>
    <xf numFmtId="0" fontId="2" fillId="0" borderId="0" xfId="0" applyNumberFormat="1" applyFont="1" applyAlignment="1">
      <alignment horizontal="right" vertical="center"/>
    </xf>
    <xf numFmtId="0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NumberFormat="1" applyFont="1" applyBorder="1" applyAlignment="1">
      <alignment horizontal="distributed" vertical="center" wrapText="1"/>
    </xf>
    <xf numFmtId="0" fontId="8" fillId="0" borderId="0" xfId="0" quotePrefix="1" applyNumberFormat="1" applyFont="1" applyAlignment="1">
      <alignment horizontal="center" vertical="center"/>
    </xf>
    <xf numFmtId="0" fontId="5" fillId="0" borderId="0" xfId="0" quotePrefix="1" applyNumberFormat="1" applyFont="1" applyAlignment="1">
      <alignment vertical="center"/>
    </xf>
    <xf numFmtId="0" fontId="7" fillId="2" borderId="1" xfId="0" quotePrefix="1" applyNumberFormat="1" applyFont="1" applyFill="1" applyBorder="1" applyAlignment="1">
      <alignment horizontal="center" vertical="center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0" fillId="0" borderId="0" xfId="0" quotePrefix="1" applyNumberFormat="1" applyAlignment="1">
      <alignment vertical="center"/>
    </xf>
    <xf numFmtId="0" fontId="2" fillId="0" borderId="0" xfId="0" quotePrefix="1" applyNumberFormat="1" applyFont="1" applyAlignment="1">
      <alignment vertical="center"/>
    </xf>
    <xf numFmtId="0" fontId="3" fillId="2" borderId="7" xfId="0" quotePrefix="1" applyNumberFormat="1" applyFont="1" applyFill="1" applyBorder="1" applyAlignment="1">
      <alignment horizontal="center" vertical="center"/>
    </xf>
    <xf numFmtId="0" fontId="3" fillId="2" borderId="2" xfId="0" quotePrefix="1" applyNumberFormat="1" applyFont="1" applyFill="1" applyBorder="1" applyAlignment="1">
      <alignment horizontal="center" vertical="center"/>
    </xf>
    <xf numFmtId="0" fontId="3" fillId="2" borderId="8" xfId="0" quotePrefix="1" applyNumberFormat="1" applyFont="1" applyFill="1" applyBorder="1" applyAlignment="1">
      <alignment horizontal="center" vertical="center"/>
    </xf>
    <xf numFmtId="0" fontId="3" fillId="2" borderId="1" xfId="0" quotePrefix="1" applyNumberFormat="1" applyFont="1" applyFill="1" applyBorder="1" applyAlignment="1">
      <alignment horizontal="center" vertical="center"/>
    </xf>
    <xf numFmtId="0" fontId="3" fillId="2" borderId="9" xfId="0" quotePrefix="1" applyNumberFormat="1" applyFont="1" applyFill="1" applyBorder="1" applyAlignment="1">
      <alignment horizontal="center" vertical="center"/>
    </xf>
    <xf numFmtId="0" fontId="3" fillId="2" borderId="3" xfId="0" quotePrefix="1" applyNumberFormat="1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FCF7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23"/>
  <sheetViews>
    <sheetView tabSelected="1" view="pageBreakPreview" topLeftCell="B1" zoomScaleNormal="100" zoomScaleSheetLayoutView="100" workbookViewId="0">
      <selection activeCell="E20" sqref="E20"/>
    </sheetView>
  </sheetViews>
  <sheetFormatPr defaultColWidth="9" defaultRowHeight="16.5" x14ac:dyDescent="0.3"/>
  <cols>
    <col min="1" max="1" width="0" hidden="1" customWidth="1"/>
    <col min="2" max="3" width="4.625" customWidth="1"/>
    <col min="4" max="4" width="35.625" customWidth="1"/>
    <col min="5" max="5" width="25.625" customWidth="1"/>
    <col min="6" max="6" width="54" customWidth="1"/>
    <col min="7" max="7" width="21.25" customWidth="1"/>
  </cols>
  <sheetData>
    <row r="1" spans="1:7" ht="80.25" customHeight="1" x14ac:dyDescent="0.3">
      <c r="B1" s="49" t="s">
        <v>57</v>
      </c>
      <c r="C1" s="49"/>
      <c r="D1" s="49"/>
      <c r="E1" s="49"/>
      <c r="F1" s="49"/>
      <c r="G1" s="49"/>
    </row>
    <row r="2" spans="1:7" ht="28.5" customHeight="1" x14ac:dyDescent="0.3">
      <c r="B2" s="50" t="s">
        <v>177</v>
      </c>
      <c r="C2" s="50"/>
      <c r="D2" s="50"/>
      <c r="E2" s="50"/>
      <c r="F2" s="51"/>
      <c r="G2" s="51"/>
    </row>
    <row r="3" spans="1:7" ht="21.95" customHeight="1" x14ac:dyDescent="0.3">
      <c r="B3" s="52" t="s">
        <v>127</v>
      </c>
      <c r="C3" s="52"/>
      <c r="D3" s="52"/>
      <c r="E3" s="13" t="s">
        <v>124</v>
      </c>
      <c r="F3" s="13" t="s">
        <v>117</v>
      </c>
      <c r="G3" s="13" t="s">
        <v>120</v>
      </c>
    </row>
    <row r="4" spans="1:7" ht="21.95" customHeight="1" x14ac:dyDescent="0.3">
      <c r="A4" s="1" t="s">
        <v>68</v>
      </c>
      <c r="B4" s="53" t="s">
        <v>118</v>
      </c>
      <c r="C4" s="53" t="s">
        <v>122</v>
      </c>
      <c r="D4" s="13" t="s">
        <v>56</v>
      </c>
      <c r="E4" s="10">
        <f>공종별집계표!F21</f>
        <v>0</v>
      </c>
      <c r="F4" s="8" t="s">
        <v>66</v>
      </c>
      <c r="G4" s="8" t="s">
        <v>66</v>
      </c>
    </row>
    <row r="5" spans="1:7" ht="21.95" customHeight="1" x14ac:dyDescent="0.3">
      <c r="A5" s="1" t="s">
        <v>67</v>
      </c>
      <c r="B5" s="53"/>
      <c r="C5" s="53"/>
      <c r="D5" s="13" t="s">
        <v>58</v>
      </c>
      <c r="E5" s="10"/>
      <c r="F5" s="8" t="s">
        <v>66</v>
      </c>
      <c r="G5" s="8" t="s">
        <v>66</v>
      </c>
    </row>
    <row r="6" spans="1:7" ht="21.95" customHeight="1" x14ac:dyDescent="0.3">
      <c r="A6" s="1" t="s">
        <v>92</v>
      </c>
      <c r="B6" s="53"/>
      <c r="C6" s="53"/>
      <c r="D6" s="13" t="s">
        <v>130</v>
      </c>
      <c r="E6" s="10"/>
      <c r="F6" s="8" t="s">
        <v>66</v>
      </c>
      <c r="G6" s="8" t="s">
        <v>66</v>
      </c>
    </row>
    <row r="7" spans="1:7" ht="21.95" customHeight="1" x14ac:dyDescent="0.3">
      <c r="A7" s="1" t="s">
        <v>75</v>
      </c>
      <c r="B7" s="53"/>
      <c r="C7" s="53"/>
      <c r="D7" s="13" t="s">
        <v>116</v>
      </c>
      <c r="E7" s="10">
        <f>SUM(E4:E6)</f>
        <v>0</v>
      </c>
      <c r="F7" s="8" t="s">
        <v>66</v>
      </c>
      <c r="G7" s="8" t="s">
        <v>66</v>
      </c>
    </row>
    <row r="8" spans="1:7" ht="21.95" customHeight="1" x14ac:dyDescent="0.3">
      <c r="A8" s="1" t="s">
        <v>77</v>
      </c>
      <c r="B8" s="53"/>
      <c r="C8" s="53" t="s">
        <v>126</v>
      </c>
      <c r="D8" s="13" t="s">
        <v>54</v>
      </c>
      <c r="E8" s="10">
        <f>공종별집계표!H21</f>
        <v>0</v>
      </c>
      <c r="F8" s="8" t="s">
        <v>66</v>
      </c>
      <c r="G8" s="8" t="s">
        <v>66</v>
      </c>
    </row>
    <row r="9" spans="1:7" ht="21.95" customHeight="1" x14ac:dyDescent="0.3">
      <c r="A9" s="1" t="s">
        <v>84</v>
      </c>
      <c r="B9" s="53"/>
      <c r="C9" s="53"/>
      <c r="D9" s="35" t="s">
        <v>62</v>
      </c>
      <c r="E9" s="10">
        <f>INT(E8*13%)</f>
        <v>0</v>
      </c>
      <c r="F9" s="37" t="s">
        <v>169</v>
      </c>
      <c r="G9" s="8" t="s">
        <v>66</v>
      </c>
    </row>
    <row r="10" spans="1:7" ht="21.95" customHeight="1" x14ac:dyDescent="0.3">
      <c r="A10" s="1" t="s">
        <v>83</v>
      </c>
      <c r="B10" s="53"/>
      <c r="C10" s="53"/>
      <c r="D10" s="13" t="s">
        <v>116</v>
      </c>
      <c r="E10" s="10">
        <f>SUM(E8:E9)</f>
        <v>0</v>
      </c>
      <c r="F10" s="8" t="s">
        <v>66</v>
      </c>
      <c r="G10" s="8" t="s">
        <v>66</v>
      </c>
    </row>
    <row r="11" spans="1:7" ht="21.95" customHeight="1" x14ac:dyDescent="0.3">
      <c r="A11" s="1" t="s">
        <v>98</v>
      </c>
      <c r="B11" s="53"/>
      <c r="C11" s="53" t="s">
        <v>123</v>
      </c>
      <c r="D11" s="40" t="s">
        <v>168</v>
      </c>
      <c r="E11" s="10">
        <f>공종별집계표!J6</f>
        <v>0</v>
      </c>
      <c r="F11" s="8" t="s">
        <v>66</v>
      </c>
      <c r="G11" s="8" t="s">
        <v>66</v>
      </c>
    </row>
    <row r="12" spans="1:7" ht="21.95" customHeight="1" x14ac:dyDescent="0.3">
      <c r="A12" s="1" t="s">
        <v>86</v>
      </c>
      <c r="B12" s="53"/>
      <c r="C12" s="53"/>
      <c r="D12" s="13" t="s">
        <v>63</v>
      </c>
      <c r="E12" s="10">
        <f>INT(E10*3.7%)</f>
        <v>0</v>
      </c>
      <c r="F12" s="32" t="s">
        <v>137</v>
      </c>
      <c r="G12" s="8" t="s">
        <v>66</v>
      </c>
    </row>
    <row r="13" spans="1:7" ht="21.95" customHeight="1" x14ac:dyDescent="0.3">
      <c r="A13" s="1" t="s">
        <v>73</v>
      </c>
      <c r="B13" s="53"/>
      <c r="C13" s="53"/>
      <c r="D13" s="13" t="s">
        <v>59</v>
      </c>
      <c r="E13" s="10">
        <f>INT(E10*1.01%)</f>
        <v>0</v>
      </c>
      <c r="F13" s="32" t="s">
        <v>170</v>
      </c>
      <c r="G13" s="8" t="s">
        <v>66</v>
      </c>
    </row>
    <row r="14" spans="1:7" ht="21.95" customHeight="1" x14ac:dyDescent="0.3">
      <c r="A14" s="1" t="s">
        <v>91</v>
      </c>
      <c r="B14" s="53"/>
      <c r="C14" s="53"/>
      <c r="D14" s="36" t="s">
        <v>171</v>
      </c>
      <c r="E14" s="10">
        <f>(E7+E8)*2.93%</f>
        <v>0</v>
      </c>
      <c r="F14" s="32" t="s">
        <v>172</v>
      </c>
      <c r="G14" s="8" t="s">
        <v>66</v>
      </c>
    </row>
    <row r="15" spans="1:7" ht="21.95" customHeight="1" x14ac:dyDescent="0.3">
      <c r="A15" s="1" t="s">
        <v>72</v>
      </c>
      <c r="B15" s="53"/>
      <c r="C15" s="53"/>
      <c r="D15" s="13" t="s">
        <v>65</v>
      </c>
      <c r="E15" s="10">
        <f>INT(E7+E10)*5.8%</f>
        <v>0</v>
      </c>
      <c r="F15" s="32" t="s">
        <v>173</v>
      </c>
      <c r="G15" s="8" t="s">
        <v>66</v>
      </c>
    </row>
    <row r="16" spans="1:7" ht="21.95" customHeight="1" x14ac:dyDescent="0.3">
      <c r="A16" s="1" t="s">
        <v>96</v>
      </c>
      <c r="B16" s="53"/>
      <c r="C16" s="53"/>
      <c r="D16" s="13" t="s">
        <v>116</v>
      </c>
      <c r="E16" s="10">
        <f>SUM(E11:E15)</f>
        <v>0</v>
      </c>
      <c r="F16" s="8" t="s">
        <v>66</v>
      </c>
      <c r="G16" s="8" t="s">
        <v>66</v>
      </c>
    </row>
    <row r="17" spans="1:7" ht="21.95" customHeight="1" x14ac:dyDescent="0.3">
      <c r="A17" s="1" t="s">
        <v>71</v>
      </c>
      <c r="B17" s="52" t="s">
        <v>121</v>
      </c>
      <c r="C17" s="52"/>
      <c r="D17" s="52"/>
      <c r="E17" s="10">
        <f>E7+E10+E16</f>
        <v>0</v>
      </c>
      <c r="F17" s="8" t="s">
        <v>66</v>
      </c>
      <c r="G17" s="8" t="s">
        <v>66</v>
      </c>
    </row>
    <row r="18" spans="1:7" ht="21.95" customHeight="1" x14ac:dyDescent="0.3">
      <c r="A18" s="1" t="s">
        <v>87</v>
      </c>
      <c r="B18" s="52" t="s">
        <v>60</v>
      </c>
      <c r="C18" s="52"/>
      <c r="D18" s="52"/>
      <c r="E18" s="10">
        <f>E17*6%</f>
        <v>0</v>
      </c>
      <c r="F18" s="32" t="s">
        <v>179</v>
      </c>
      <c r="G18" s="8" t="s">
        <v>66</v>
      </c>
    </row>
    <row r="19" spans="1:7" ht="21.95" customHeight="1" x14ac:dyDescent="0.3">
      <c r="A19" s="1" t="s">
        <v>80</v>
      </c>
      <c r="B19" s="52" t="s">
        <v>115</v>
      </c>
      <c r="C19" s="52"/>
      <c r="D19" s="52"/>
      <c r="E19" s="10">
        <f>(E10+E16+E18)*15%</f>
        <v>0</v>
      </c>
      <c r="F19" s="32" t="s">
        <v>180</v>
      </c>
      <c r="G19" s="8" t="s">
        <v>66</v>
      </c>
    </row>
    <row r="20" spans="1:7" ht="21.95" customHeight="1" x14ac:dyDescent="0.3">
      <c r="A20" s="1" t="s">
        <v>93</v>
      </c>
      <c r="B20" s="52" t="s">
        <v>64</v>
      </c>
      <c r="C20" s="52"/>
      <c r="D20" s="52"/>
      <c r="E20" s="10">
        <f>공종별집계표!L7</f>
        <v>0</v>
      </c>
      <c r="F20" s="8" t="s">
        <v>66</v>
      </c>
      <c r="G20" s="8" t="s">
        <v>66</v>
      </c>
    </row>
    <row r="21" spans="1:7" ht="21.95" customHeight="1" x14ac:dyDescent="0.3">
      <c r="A21" s="1" t="s">
        <v>99</v>
      </c>
      <c r="B21" s="52" t="s">
        <v>55</v>
      </c>
      <c r="C21" s="52"/>
      <c r="D21" s="52"/>
      <c r="E21" s="10">
        <f>E17+E18+E19+E20</f>
        <v>0</v>
      </c>
      <c r="F21" s="32"/>
      <c r="G21" s="32"/>
    </row>
    <row r="22" spans="1:7" ht="21.95" customHeight="1" x14ac:dyDescent="0.3">
      <c r="A22" s="1" t="s">
        <v>90</v>
      </c>
      <c r="B22" s="52" t="s">
        <v>53</v>
      </c>
      <c r="C22" s="52"/>
      <c r="D22" s="52"/>
      <c r="E22" s="10">
        <f>ROUND(E21*10%,-1)</f>
        <v>0</v>
      </c>
      <c r="F22" s="8" t="s">
        <v>61</v>
      </c>
      <c r="G22" s="8" t="s">
        <v>66</v>
      </c>
    </row>
    <row r="23" spans="1:7" ht="21.95" customHeight="1" x14ac:dyDescent="0.3">
      <c r="A23" s="1" t="s">
        <v>88</v>
      </c>
      <c r="B23" s="52" t="s">
        <v>51</v>
      </c>
      <c r="C23" s="52"/>
      <c r="D23" s="52"/>
      <c r="E23" s="10">
        <f>SUM(E21:E22)</f>
        <v>0</v>
      </c>
      <c r="F23" s="32" t="s">
        <v>178</v>
      </c>
      <c r="G23" s="32"/>
    </row>
  </sheetData>
  <mergeCells count="15">
    <mergeCell ref="B23:D23"/>
    <mergeCell ref="B17:D17"/>
    <mergeCell ref="B18:D18"/>
    <mergeCell ref="B19:D19"/>
    <mergeCell ref="B20:D20"/>
    <mergeCell ref="B21:D21"/>
    <mergeCell ref="B22:D22"/>
    <mergeCell ref="B1:G1"/>
    <mergeCell ref="B2:E2"/>
    <mergeCell ref="F2:G2"/>
    <mergeCell ref="B3:D3"/>
    <mergeCell ref="B4:B16"/>
    <mergeCell ref="C4:C7"/>
    <mergeCell ref="C8:C10"/>
    <mergeCell ref="C11:C16"/>
  </mergeCells>
  <phoneticPr fontId="10" type="noConversion"/>
  <pageMargins left="0.37486112117767334" right="0.11777777969837189" top="0.39347222447395325" bottom="0.39347222447395325" header="0.11777777969837189" footer="0.11777777969837189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21"/>
  <sheetViews>
    <sheetView view="pageBreakPreview" zoomScale="75" zoomScaleNormal="100" zoomScaleSheetLayoutView="75" workbookViewId="0">
      <selection activeCell="B30" sqref="B30"/>
    </sheetView>
  </sheetViews>
  <sheetFormatPr defaultColWidth="9" defaultRowHeight="16.5" x14ac:dyDescent="0.3"/>
  <cols>
    <col min="1" max="1" width="42" bestFit="1" customWidth="1"/>
    <col min="2" max="2" width="20.625" customWidth="1"/>
    <col min="3" max="4" width="5.5" customWidth="1"/>
    <col min="5" max="5" width="11.5" customWidth="1"/>
    <col min="6" max="6" width="13.625" customWidth="1"/>
    <col min="7" max="7" width="11.75" customWidth="1"/>
    <col min="8" max="8" width="13.625" customWidth="1"/>
    <col min="9" max="9" width="11.125" customWidth="1"/>
    <col min="10" max="10" width="13.625" customWidth="1"/>
    <col min="11" max="11" width="12.5" customWidth="1"/>
    <col min="12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42" customHeight="1" x14ac:dyDescent="0.3">
      <c r="A1" s="54" t="s">
        <v>134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0" ht="30" customHeight="1" x14ac:dyDescent="0.3">
      <c r="A2" s="55" t="s">
        <v>174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20" ht="30" customHeight="1" x14ac:dyDescent="0.3">
      <c r="A3" s="56" t="s">
        <v>132</v>
      </c>
      <c r="B3" s="56" t="s">
        <v>136</v>
      </c>
      <c r="C3" s="56" t="s">
        <v>94</v>
      </c>
      <c r="D3" s="56" t="s">
        <v>70</v>
      </c>
      <c r="E3" s="56" t="s">
        <v>22</v>
      </c>
      <c r="F3" s="56"/>
      <c r="G3" s="56" t="s">
        <v>6</v>
      </c>
      <c r="H3" s="56"/>
      <c r="I3" s="56" t="s">
        <v>135</v>
      </c>
      <c r="J3" s="56"/>
      <c r="K3" s="56" t="s">
        <v>129</v>
      </c>
      <c r="L3" s="56"/>
      <c r="M3" s="56" t="s">
        <v>7</v>
      </c>
      <c r="N3" s="58" t="s">
        <v>39</v>
      </c>
      <c r="O3" s="58" t="s">
        <v>89</v>
      </c>
      <c r="P3" s="58" t="s">
        <v>29</v>
      </c>
      <c r="Q3" s="58" t="s">
        <v>35</v>
      </c>
      <c r="R3" s="58" t="s">
        <v>47</v>
      </c>
      <c r="S3" s="58" t="s">
        <v>12</v>
      </c>
      <c r="T3" s="58" t="s">
        <v>125</v>
      </c>
    </row>
    <row r="4" spans="1:20" ht="30" customHeight="1" x14ac:dyDescent="0.3">
      <c r="A4" s="57"/>
      <c r="B4" s="57"/>
      <c r="C4" s="57"/>
      <c r="D4" s="57"/>
      <c r="E4" s="33" t="s">
        <v>37</v>
      </c>
      <c r="F4" s="33" t="s">
        <v>38</v>
      </c>
      <c r="G4" s="33" t="s">
        <v>37</v>
      </c>
      <c r="H4" s="33" t="s">
        <v>38</v>
      </c>
      <c r="I4" s="33" t="s">
        <v>37</v>
      </c>
      <c r="J4" s="33" t="s">
        <v>38</v>
      </c>
      <c r="K4" s="33" t="s">
        <v>37</v>
      </c>
      <c r="L4" s="33" t="s">
        <v>38</v>
      </c>
      <c r="M4" s="57"/>
      <c r="N4" s="58"/>
      <c r="O4" s="58"/>
      <c r="P4" s="58"/>
      <c r="Q4" s="58"/>
      <c r="R4" s="58"/>
      <c r="S4" s="58"/>
      <c r="T4" s="58"/>
    </row>
    <row r="5" spans="1:20" ht="45.75" customHeight="1" x14ac:dyDescent="0.3">
      <c r="A5" s="28" t="s">
        <v>166</v>
      </c>
      <c r="B5" s="28" t="s">
        <v>66</v>
      </c>
      <c r="C5" s="28" t="s">
        <v>66</v>
      </c>
      <c r="D5" s="29">
        <v>1</v>
      </c>
      <c r="E5" s="30"/>
      <c r="F5" s="30"/>
      <c r="G5" s="30"/>
      <c r="H5" s="30"/>
      <c r="I5" s="30"/>
      <c r="J5" s="30"/>
      <c r="K5" s="30"/>
      <c r="L5" s="30"/>
      <c r="M5" s="28" t="s">
        <v>66</v>
      </c>
      <c r="N5" s="2" t="s">
        <v>76</v>
      </c>
      <c r="O5" s="2" t="s">
        <v>66</v>
      </c>
      <c r="P5" s="2" t="s">
        <v>66</v>
      </c>
      <c r="Q5" s="2" t="s">
        <v>66</v>
      </c>
      <c r="R5" s="3">
        <v>1</v>
      </c>
      <c r="S5" s="2" t="s">
        <v>66</v>
      </c>
      <c r="T5" s="5"/>
    </row>
    <row r="6" spans="1:20" ht="40.5" customHeight="1" x14ac:dyDescent="0.3">
      <c r="A6" s="34" t="s">
        <v>176</v>
      </c>
      <c r="B6" s="28" t="s">
        <v>167</v>
      </c>
      <c r="C6" s="28" t="s">
        <v>66</v>
      </c>
      <c r="D6" s="29">
        <v>1</v>
      </c>
      <c r="E6" s="30"/>
      <c r="F6" s="30">
        <f>공종별내역서!F26</f>
        <v>0</v>
      </c>
      <c r="G6" s="30"/>
      <c r="H6" s="30">
        <f>공종별내역서!H26</f>
        <v>0</v>
      </c>
      <c r="I6" s="30"/>
      <c r="J6" s="30">
        <f>공종별내역서!J19</f>
        <v>0</v>
      </c>
      <c r="K6" s="30"/>
      <c r="L6" s="30">
        <f>공종별내역서!L19</f>
        <v>0</v>
      </c>
      <c r="M6" s="28" t="s">
        <v>66</v>
      </c>
      <c r="N6" s="2" t="s">
        <v>19</v>
      </c>
      <c r="O6" s="2" t="s">
        <v>66</v>
      </c>
      <c r="P6" s="2" t="s">
        <v>76</v>
      </c>
      <c r="Q6" s="2" t="s">
        <v>66</v>
      </c>
      <c r="R6" s="3">
        <v>2</v>
      </c>
      <c r="S6" s="2" t="s">
        <v>66</v>
      </c>
      <c r="T6" s="5"/>
    </row>
    <row r="7" spans="1:20" ht="30" customHeight="1" x14ac:dyDescent="0.3">
      <c r="A7" s="34" t="s">
        <v>139</v>
      </c>
      <c r="B7" s="28"/>
      <c r="C7" s="28"/>
      <c r="D7" s="29">
        <v>1</v>
      </c>
      <c r="E7" s="30"/>
      <c r="F7" s="30"/>
      <c r="G7" s="30"/>
      <c r="H7" s="30"/>
      <c r="I7" s="30"/>
      <c r="J7" s="30">
        <f>공종별내역서!L24</f>
        <v>0</v>
      </c>
      <c r="K7" s="30"/>
      <c r="L7" s="30">
        <f>SUM(J7:K7)</f>
        <v>0</v>
      </c>
      <c r="M7" s="28"/>
      <c r="N7" s="2" t="s">
        <v>27</v>
      </c>
      <c r="O7" s="2" t="s">
        <v>66</v>
      </c>
      <c r="P7" s="2" t="s">
        <v>76</v>
      </c>
      <c r="Q7" s="2" t="s">
        <v>66</v>
      </c>
      <c r="R7" s="3">
        <v>2</v>
      </c>
      <c r="S7" s="2" t="s">
        <v>66</v>
      </c>
      <c r="T7" s="5"/>
    </row>
    <row r="8" spans="1:20" ht="30" customHeight="1" x14ac:dyDescent="0.3">
      <c r="A8" s="28"/>
      <c r="B8" s="28"/>
      <c r="C8" s="28"/>
      <c r="D8" s="31"/>
      <c r="E8" s="30"/>
      <c r="F8" s="30"/>
      <c r="G8" s="30"/>
      <c r="H8" s="30"/>
      <c r="I8" s="30"/>
      <c r="J8" s="30"/>
      <c r="K8" s="30"/>
      <c r="L8" s="30"/>
      <c r="M8" s="28"/>
      <c r="N8" s="2" t="s">
        <v>42</v>
      </c>
      <c r="O8" s="2" t="s">
        <v>66</v>
      </c>
      <c r="P8" s="2" t="s">
        <v>66</v>
      </c>
      <c r="Q8" s="2" t="s">
        <v>82</v>
      </c>
      <c r="R8" s="3">
        <v>2</v>
      </c>
      <c r="S8" s="2" t="s">
        <v>66</v>
      </c>
      <c r="T8" s="5">
        <f>L8*1</f>
        <v>0</v>
      </c>
    </row>
    <row r="9" spans="1:20" ht="30" customHeight="1" x14ac:dyDescent="0.3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T9" s="4"/>
    </row>
    <row r="10" spans="1:20" ht="30" customHeight="1" x14ac:dyDescent="0.3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T10" s="4"/>
    </row>
    <row r="11" spans="1:20" ht="30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T11" s="4"/>
    </row>
    <row r="12" spans="1:20" ht="30" customHeight="1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T12" s="4"/>
    </row>
    <row r="13" spans="1:20" ht="30" customHeight="1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T13" s="4"/>
    </row>
    <row r="14" spans="1:20" ht="30" customHeight="1" x14ac:dyDescent="0.3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T14" s="4"/>
    </row>
    <row r="15" spans="1:20" ht="30" customHeigh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T15" s="4"/>
    </row>
    <row r="16" spans="1:20" ht="30" customHeigh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T16" s="4"/>
    </row>
    <row r="17" spans="1:20" ht="30" customHeight="1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T17" s="4"/>
    </row>
    <row r="18" spans="1:20" ht="30" customHeight="1" x14ac:dyDescent="0.3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T18" s="4"/>
    </row>
    <row r="19" spans="1:20" ht="30" customHeight="1" x14ac:dyDescent="0.3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T19" s="4"/>
    </row>
    <row r="20" spans="1:20" ht="30" customHeigh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T20" s="4"/>
    </row>
    <row r="21" spans="1:20" ht="30" customHeight="1" x14ac:dyDescent="0.3">
      <c r="A21" s="28" t="s">
        <v>119</v>
      </c>
      <c r="B21" s="31"/>
      <c r="C21" s="31"/>
      <c r="D21" s="31"/>
      <c r="E21" s="31"/>
      <c r="F21" s="30">
        <f>F6+F7</f>
        <v>0</v>
      </c>
      <c r="G21" s="31"/>
      <c r="H21" s="30">
        <f>H6+H7</f>
        <v>0</v>
      </c>
      <c r="I21" s="31"/>
      <c r="J21" s="30">
        <f>J6+J7</f>
        <v>0</v>
      </c>
      <c r="K21" s="31"/>
      <c r="L21" s="30">
        <f>F21+H21+J21</f>
        <v>0</v>
      </c>
      <c r="M21" s="30"/>
      <c r="T21" s="4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0" type="noConversion"/>
  <pageMargins left="0.78694444894790649" right="0" top="0.39347222447395325" bottom="0.39347222447395325" header="0" footer="0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V26"/>
  <sheetViews>
    <sheetView view="pageBreakPreview" zoomScale="85" zoomScaleNormal="80" zoomScaleSheetLayoutView="85" workbookViewId="0">
      <selection activeCell="A6" sqref="A6"/>
    </sheetView>
  </sheetViews>
  <sheetFormatPr defaultColWidth="9" defaultRowHeight="16.5" x14ac:dyDescent="0.3"/>
  <cols>
    <col min="1" max="1" width="48.125" bestFit="1" customWidth="1"/>
    <col min="2" max="2" width="30.625" customWidth="1"/>
    <col min="3" max="3" width="4.625" style="43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2.25" customHeight="1" x14ac:dyDescent="0.3">
      <c r="A1" s="54" t="s">
        <v>133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48" ht="30" customHeight="1" x14ac:dyDescent="0.3">
      <c r="A2" s="59" t="s">
        <v>174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48" ht="30" customHeight="1" x14ac:dyDescent="0.3">
      <c r="A3" s="60" t="s">
        <v>132</v>
      </c>
      <c r="B3" s="62" t="s">
        <v>136</v>
      </c>
      <c r="C3" s="62" t="s">
        <v>94</v>
      </c>
      <c r="D3" s="62" t="s">
        <v>70</v>
      </c>
      <c r="E3" s="62" t="s">
        <v>22</v>
      </c>
      <c r="F3" s="62"/>
      <c r="G3" s="62" t="s">
        <v>6</v>
      </c>
      <c r="H3" s="62"/>
      <c r="I3" s="62" t="s">
        <v>135</v>
      </c>
      <c r="J3" s="62"/>
      <c r="K3" s="62" t="s">
        <v>129</v>
      </c>
      <c r="L3" s="62"/>
      <c r="M3" s="64" t="s">
        <v>7</v>
      </c>
      <c r="N3" s="58" t="s">
        <v>46</v>
      </c>
      <c r="O3" s="58" t="s">
        <v>89</v>
      </c>
      <c r="P3" s="58" t="s">
        <v>78</v>
      </c>
      <c r="Q3" s="58" t="s">
        <v>39</v>
      </c>
      <c r="R3" s="58" t="s">
        <v>85</v>
      </c>
      <c r="S3" s="58" t="s">
        <v>97</v>
      </c>
      <c r="T3" s="58" t="s">
        <v>95</v>
      </c>
      <c r="U3" s="58" t="s">
        <v>21</v>
      </c>
      <c r="V3" s="58" t="s">
        <v>28</v>
      </c>
      <c r="W3" s="58" t="s">
        <v>69</v>
      </c>
      <c r="X3" s="58" t="s">
        <v>48</v>
      </c>
      <c r="Y3" s="58" t="s">
        <v>5</v>
      </c>
      <c r="Z3" s="58" t="s">
        <v>13</v>
      </c>
      <c r="AA3" s="58" t="s">
        <v>17</v>
      </c>
      <c r="AB3" s="58" t="s">
        <v>49</v>
      </c>
      <c r="AC3" s="58" t="s">
        <v>25</v>
      </c>
      <c r="AD3" s="58" t="s">
        <v>3</v>
      </c>
      <c r="AE3" s="58" t="s">
        <v>50</v>
      </c>
      <c r="AF3" s="58" t="s">
        <v>24</v>
      </c>
      <c r="AG3" s="58" t="s">
        <v>9</v>
      </c>
      <c r="AH3" s="58" t="s">
        <v>44</v>
      </c>
      <c r="AI3" s="58" t="s">
        <v>23</v>
      </c>
      <c r="AJ3" s="58" t="s">
        <v>45</v>
      </c>
      <c r="AK3" s="58" t="s">
        <v>43</v>
      </c>
      <c r="AL3" s="58" t="s">
        <v>1</v>
      </c>
      <c r="AM3" s="58" t="s">
        <v>16</v>
      </c>
      <c r="AN3" s="58" t="s">
        <v>8</v>
      </c>
      <c r="AO3" s="58" t="s">
        <v>31</v>
      </c>
      <c r="AP3" s="58" t="s">
        <v>10</v>
      </c>
      <c r="AQ3" s="58" t="s">
        <v>34</v>
      </c>
      <c r="AR3" s="58" t="s">
        <v>41</v>
      </c>
      <c r="AS3" s="58" t="s">
        <v>35</v>
      </c>
      <c r="AT3" s="58" t="s">
        <v>47</v>
      </c>
      <c r="AU3" s="58" t="s">
        <v>15</v>
      </c>
      <c r="AV3" s="58" t="s">
        <v>30</v>
      </c>
    </row>
    <row r="4" spans="1:48" ht="30" customHeight="1" x14ac:dyDescent="0.3">
      <c r="A4" s="61"/>
      <c r="B4" s="63"/>
      <c r="C4" s="63"/>
      <c r="D4" s="63"/>
      <c r="E4" s="27" t="s">
        <v>37</v>
      </c>
      <c r="F4" s="27" t="s">
        <v>38</v>
      </c>
      <c r="G4" s="27" t="s">
        <v>37</v>
      </c>
      <c r="H4" s="27" t="s">
        <v>38</v>
      </c>
      <c r="I4" s="27" t="s">
        <v>37</v>
      </c>
      <c r="J4" s="27" t="s">
        <v>38</v>
      </c>
      <c r="K4" s="27" t="s">
        <v>37</v>
      </c>
      <c r="L4" s="27" t="s">
        <v>38</v>
      </c>
      <c r="M4" s="65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</row>
    <row r="5" spans="1:48" ht="30" customHeight="1" x14ac:dyDescent="0.3">
      <c r="A5" s="42" t="s">
        <v>175</v>
      </c>
      <c r="B5" s="25"/>
      <c r="C5" s="44"/>
      <c r="D5" s="12"/>
      <c r="E5" s="12"/>
      <c r="F5" s="12"/>
      <c r="G5" s="12"/>
      <c r="H5" s="12"/>
      <c r="I5" s="12"/>
      <c r="J5" s="12"/>
      <c r="K5" s="12"/>
      <c r="L5" s="12"/>
      <c r="M5" s="15"/>
      <c r="N5" s="7"/>
      <c r="O5" s="7"/>
      <c r="P5" s="7"/>
      <c r="Q5" s="6" t="s">
        <v>40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30" customHeight="1" x14ac:dyDescent="0.3">
      <c r="A6" s="16" t="s">
        <v>33</v>
      </c>
      <c r="B6" s="26" t="s">
        <v>52</v>
      </c>
      <c r="C6" s="40" t="s">
        <v>79</v>
      </c>
      <c r="D6" s="14"/>
      <c r="E6" s="11"/>
      <c r="F6" s="11">
        <f>D6*E6</f>
        <v>0</v>
      </c>
      <c r="G6" s="11"/>
      <c r="H6" s="11">
        <f>D6*G6</f>
        <v>0</v>
      </c>
      <c r="I6" s="11"/>
      <c r="J6" s="11"/>
      <c r="K6" s="11">
        <f>E6+G6+I6</f>
        <v>0</v>
      </c>
      <c r="L6" s="11">
        <f>+F6+H6+J6</f>
        <v>0</v>
      </c>
      <c r="M6" s="24" t="s">
        <v>36</v>
      </c>
      <c r="N6" s="2" t="s">
        <v>103</v>
      </c>
      <c r="O6" s="2" t="s">
        <v>66</v>
      </c>
      <c r="P6" s="2" t="s">
        <v>66</v>
      </c>
      <c r="Q6" s="2" t="s">
        <v>40</v>
      </c>
      <c r="R6" s="2" t="s">
        <v>74</v>
      </c>
      <c r="S6" s="2" t="s">
        <v>74</v>
      </c>
      <c r="T6" s="2" t="s">
        <v>81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66</v>
      </c>
      <c r="AS6" s="2" t="s">
        <v>66</v>
      </c>
      <c r="AT6" s="3"/>
      <c r="AU6" s="2" t="s">
        <v>113</v>
      </c>
      <c r="AV6" s="3">
        <v>3</v>
      </c>
    </row>
    <row r="7" spans="1:48" ht="30" customHeight="1" x14ac:dyDescent="0.3">
      <c r="A7" s="16" t="s">
        <v>150</v>
      </c>
      <c r="B7" s="26" t="s">
        <v>141</v>
      </c>
      <c r="C7" s="40" t="s">
        <v>140</v>
      </c>
      <c r="D7" s="14"/>
      <c r="E7" s="11"/>
      <c r="F7" s="11">
        <f>D7*E7</f>
        <v>0</v>
      </c>
      <c r="G7" s="11"/>
      <c r="H7" s="11">
        <f>D7*G7</f>
        <v>0</v>
      </c>
      <c r="I7" s="11"/>
      <c r="J7" s="11">
        <f>I7*D7</f>
        <v>0</v>
      </c>
      <c r="K7" s="11">
        <f>E7+G7+I7</f>
        <v>0</v>
      </c>
      <c r="L7" s="11">
        <f>F7+H7+J7</f>
        <v>0</v>
      </c>
      <c r="M7" s="24" t="s">
        <v>14</v>
      </c>
      <c r="N7" s="2" t="s">
        <v>106</v>
      </c>
      <c r="O7" s="2" t="s">
        <v>66</v>
      </c>
      <c r="P7" s="2" t="s">
        <v>66</v>
      </c>
      <c r="Q7" s="2" t="s">
        <v>40</v>
      </c>
      <c r="R7" s="2" t="s">
        <v>74</v>
      </c>
      <c r="S7" s="2" t="s">
        <v>74</v>
      </c>
      <c r="T7" s="2" t="s">
        <v>81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66</v>
      </c>
      <c r="AS7" s="2" t="s">
        <v>66</v>
      </c>
      <c r="AT7" s="3"/>
      <c r="AU7" s="2" t="s">
        <v>108</v>
      </c>
      <c r="AV7" s="3">
        <v>4</v>
      </c>
    </row>
    <row r="8" spans="1:48" ht="30" customHeight="1" x14ac:dyDescent="0.3">
      <c r="A8" s="16" t="s">
        <v>151</v>
      </c>
      <c r="B8" s="26" t="s">
        <v>141</v>
      </c>
      <c r="C8" s="40" t="s">
        <v>140</v>
      </c>
      <c r="D8" s="14"/>
      <c r="E8" s="11"/>
      <c r="F8" s="11">
        <f t="shared" ref="F8:F9" si="0">D8*E8</f>
        <v>0</v>
      </c>
      <c r="G8" s="11"/>
      <c r="H8" s="11">
        <f>D8*G8</f>
        <v>0</v>
      </c>
      <c r="I8" s="11"/>
      <c r="J8" s="11">
        <f>I8*D8</f>
        <v>0</v>
      </c>
      <c r="K8" s="11">
        <f>E8+G8+I8</f>
        <v>0</v>
      </c>
      <c r="L8" s="11">
        <f t="shared" ref="L8:L9" si="1">F8+H8+J8</f>
        <v>0</v>
      </c>
      <c r="M8" s="24" t="s">
        <v>0</v>
      </c>
      <c r="N8" s="2" t="s">
        <v>101</v>
      </c>
      <c r="O8" s="2" t="s">
        <v>66</v>
      </c>
      <c r="P8" s="2" t="s">
        <v>66</v>
      </c>
      <c r="Q8" s="2" t="s">
        <v>40</v>
      </c>
      <c r="R8" s="2" t="s">
        <v>74</v>
      </c>
      <c r="S8" s="2" t="s">
        <v>74</v>
      </c>
      <c r="T8" s="2" t="s">
        <v>81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 t="s">
        <v>66</v>
      </c>
      <c r="AS8" s="2" t="s">
        <v>66</v>
      </c>
      <c r="AT8" s="3"/>
      <c r="AU8" s="2" t="s">
        <v>109</v>
      </c>
      <c r="AV8" s="3">
        <v>5</v>
      </c>
    </row>
    <row r="9" spans="1:48" ht="30" customHeight="1" x14ac:dyDescent="0.3">
      <c r="A9" s="16" t="s">
        <v>142</v>
      </c>
      <c r="B9" s="32" t="s">
        <v>181</v>
      </c>
      <c r="C9" s="40" t="s">
        <v>79</v>
      </c>
      <c r="D9" s="14"/>
      <c r="E9" s="11"/>
      <c r="F9" s="11">
        <f t="shared" si="0"/>
        <v>0</v>
      </c>
      <c r="G9" s="11"/>
      <c r="H9" s="11">
        <f>D9*G9</f>
        <v>0</v>
      </c>
      <c r="I9" s="11"/>
      <c r="J9" s="11"/>
      <c r="K9" s="11">
        <f>E9+G9+I9</f>
        <v>0</v>
      </c>
      <c r="L9" s="11">
        <f t="shared" si="1"/>
        <v>0</v>
      </c>
      <c r="M9" s="24" t="s">
        <v>2</v>
      </c>
      <c r="N9" s="2" t="s">
        <v>100</v>
      </c>
      <c r="O9" s="2" t="s">
        <v>66</v>
      </c>
      <c r="P9" s="2" t="s">
        <v>66</v>
      </c>
      <c r="Q9" s="2" t="s">
        <v>40</v>
      </c>
      <c r="R9" s="2" t="s">
        <v>74</v>
      </c>
      <c r="S9" s="2" t="s">
        <v>74</v>
      </c>
      <c r="T9" s="2" t="s">
        <v>81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 t="s">
        <v>66</v>
      </c>
      <c r="AS9" s="2" t="s">
        <v>66</v>
      </c>
      <c r="AT9" s="3"/>
      <c r="AU9" s="2" t="s">
        <v>110</v>
      </c>
      <c r="AV9" s="3">
        <v>6</v>
      </c>
    </row>
    <row r="10" spans="1:48" ht="30" customHeight="1" x14ac:dyDescent="0.3">
      <c r="A10" s="16" t="s">
        <v>143</v>
      </c>
      <c r="B10" s="26" t="s">
        <v>182</v>
      </c>
      <c r="C10" s="40" t="s">
        <v>79</v>
      </c>
      <c r="D10" s="14"/>
      <c r="E10" s="11"/>
      <c r="F10" s="11">
        <f t="shared" ref="F10:F17" si="2">D10*E10</f>
        <v>0</v>
      </c>
      <c r="G10" s="11"/>
      <c r="H10" s="11">
        <f t="shared" ref="H10:H18" si="3">D10*G10</f>
        <v>0</v>
      </c>
      <c r="I10" s="11"/>
      <c r="J10" s="11"/>
      <c r="K10" s="11">
        <f>E10+G10+I10</f>
        <v>0</v>
      </c>
      <c r="L10" s="11">
        <f t="shared" ref="L10:L11" si="4">F10+H10+J10</f>
        <v>0</v>
      </c>
      <c r="M10" s="24" t="s">
        <v>20</v>
      </c>
      <c r="N10" s="2" t="s">
        <v>105</v>
      </c>
      <c r="O10" s="2" t="s">
        <v>66</v>
      </c>
      <c r="P10" s="2" t="s">
        <v>66</v>
      </c>
      <c r="Q10" s="2" t="s">
        <v>40</v>
      </c>
      <c r="R10" s="2" t="s">
        <v>74</v>
      </c>
      <c r="S10" s="2" t="s">
        <v>74</v>
      </c>
      <c r="T10" s="2" t="s">
        <v>81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2" t="s">
        <v>66</v>
      </c>
      <c r="AS10" s="2" t="s">
        <v>66</v>
      </c>
      <c r="AT10" s="3"/>
      <c r="AU10" s="2" t="s">
        <v>112</v>
      </c>
      <c r="AV10" s="3">
        <v>7</v>
      </c>
    </row>
    <row r="11" spans="1:48" ht="30" customHeight="1" x14ac:dyDescent="0.3">
      <c r="A11" s="16" t="s">
        <v>144</v>
      </c>
      <c r="B11" s="32" t="s">
        <v>183</v>
      </c>
      <c r="C11" s="40" t="s">
        <v>79</v>
      </c>
      <c r="D11" s="14"/>
      <c r="E11" s="11"/>
      <c r="F11" s="11">
        <f t="shared" si="2"/>
        <v>0</v>
      </c>
      <c r="G11" s="11"/>
      <c r="H11" s="11">
        <f t="shared" si="3"/>
        <v>0</v>
      </c>
      <c r="I11" s="11"/>
      <c r="J11" s="11"/>
      <c r="K11" s="11">
        <f t="shared" ref="K11" si="5">E11+G11+I11</f>
        <v>0</v>
      </c>
      <c r="L11" s="11">
        <f t="shared" si="4"/>
        <v>0</v>
      </c>
      <c r="M11" s="24" t="s">
        <v>26</v>
      </c>
      <c r="N11" s="2" t="s">
        <v>104</v>
      </c>
      <c r="O11" s="2" t="s">
        <v>66</v>
      </c>
      <c r="P11" s="2" t="s">
        <v>66</v>
      </c>
      <c r="Q11" s="2" t="s">
        <v>40</v>
      </c>
      <c r="R11" s="2" t="s">
        <v>74</v>
      </c>
      <c r="S11" s="2" t="s">
        <v>74</v>
      </c>
      <c r="T11" s="2" t="s">
        <v>81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" t="s">
        <v>66</v>
      </c>
      <c r="AS11" s="2" t="s">
        <v>66</v>
      </c>
      <c r="AT11" s="3"/>
      <c r="AU11" s="2" t="s">
        <v>107</v>
      </c>
      <c r="AV11" s="3">
        <v>9</v>
      </c>
    </row>
    <row r="12" spans="1:48" ht="30" customHeight="1" x14ac:dyDescent="0.3">
      <c r="A12" s="16" t="s">
        <v>144</v>
      </c>
      <c r="B12" s="32" t="s">
        <v>184</v>
      </c>
      <c r="C12" s="40" t="s">
        <v>79</v>
      </c>
      <c r="D12" s="14"/>
      <c r="E12" s="11"/>
      <c r="F12" s="11">
        <f t="shared" si="2"/>
        <v>0</v>
      </c>
      <c r="G12" s="11"/>
      <c r="H12" s="11">
        <f t="shared" si="3"/>
        <v>0</v>
      </c>
      <c r="I12" s="11"/>
      <c r="J12" s="11"/>
      <c r="K12" s="11">
        <f t="shared" ref="K12" si="6">E12+G12+I12</f>
        <v>0</v>
      </c>
      <c r="L12" s="11">
        <f t="shared" ref="L12" si="7">F12+H12+J12</f>
        <v>0</v>
      </c>
      <c r="M12" s="24" t="s">
        <v>18</v>
      </c>
      <c r="N12" s="38"/>
      <c r="O12" s="38"/>
      <c r="P12" s="38"/>
      <c r="Q12" s="38"/>
      <c r="R12" s="38"/>
      <c r="S12" s="38"/>
      <c r="T12" s="38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8"/>
      <c r="AS12" s="38"/>
      <c r="AT12" s="39"/>
      <c r="AU12" s="38"/>
      <c r="AV12" s="39"/>
    </row>
    <row r="13" spans="1:48" ht="30" customHeight="1" x14ac:dyDescent="0.3">
      <c r="A13" s="16" t="s">
        <v>145</v>
      </c>
      <c r="B13" s="32" t="s">
        <v>185</v>
      </c>
      <c r="C13" s="40" t="s">
        <v>79</v>
      </c>
      <c r="D13" s="14"/>
      <c r="E13" s="11"/>
      <c r="F13" s="11">
        <f t="shared" si="2"/>
        <v>0</v>
      </c>
      <c r="G13" s="11"/>
      <c r="H13" s="11">
        <f t="shared" si="3"/>
        <v>0</v>
      </c>
      <c r="I13" s="11"/>
      <c r="J13" s="11"/>
      <c r="K13" s="11">
        <f t="shared" ref="K13:K14" si="8">E13+G13+I13</f>
        <v>0</v>
      </c>
      <c r="L13" s="11">
        <f t="shared" ref="L13:L14" si="9">F13+H13+J13</f>
        <v>0</v>
      </c>
      <c r="M13" s="24" t="s">
        <v>4</v>
      </c>
      <c r="N13" s="38"/>
      <c r="O13" s="38"/>
      <c r="P13" s="38"/>
      <c r="Q13" s="38"/>
      <c r="R13" s="38"/>
      <c r="S13" s="38"/>
      <c r="T13" s="38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8"/>
      <c r="AS13" s="38"/>
      <c r="AT13" s="39"/>
      <c r="AU13" s="38"/>
      <c r="AV13" s="39"/>
    </row>
    <row r="14" spans="1:48" ht="30" customHeight="1" x14ac:dyDescent="0.3">
      <c r="A14" s="16" t="s">
        <v>145</v>
      </c>
      <c r="B14" s="32" t="s">
        <v>186</v>
      </c>
      <c r="C14" s="40" t="s">
        <v>79</v>
      </c>
      <c r="D14" s="14"/>
      <c r="E14" s="11"/>
      <c r="F14" s="11">
        <f t="shared" si="2"/>
        <v>0</v>
      </c>
      <c r="G14" s="11"/>
      <c r="H14" s="11">
        <f t="shared" si="3"/>
        <v>0</v>
      </c>
      <c r="I14" s="11"/>
      <c r="J14" s="11"/>
      <c r="K14" s="11">
        <f t="shared" si="8"/>
        <v>0</v>
      </c>
      <c r="L14" s="11">
        <f t="shared" si="9"/>
        <v>0</v>
      </c>
      <c r="M14" s="24" t="s">
        <v>11</v>
      </c>
      <c r="N14" s="38"/>
      <c r="O14" s="38"/>
      <c r="P14" s="38"/>
      <c r="Q14" s="38"/>
      <c r="R14" s="38"/>
      <c r="S14" s="38"/>
      <c r="T14" s="38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8"/>
      <c r="AS14" s="38"/>
      <c r="AT14" s="39"/>
      <c r="AU14" s="38"/>
      <c r="AV14" s="39"/>
    </row>
    <row r="15" spans="1:48" ht="30" customHeight="1" x14ac:dyDescent="0.3">
      <c r="A15" s="16" t="s">
        <v>153</v>
      </c>
      <c r="B15" s="32" t="s">
        <v>152</v>
      </c>
      <c r="C15" s="41" t="s">
        <v>154</v>
      </c>
      <c r="D15" s="14"/>
      <c r="E15" s="11"/>
      <c r="F15" s="11">
        <f t="shared" si="2"/>
        <v>0</v>
      </c>
      <c r="G15" s="11"/>
      <c r="H15" s="11">
        <f t="shared" si="3"/>
        <v>0</v>
      </c>
      <c r="I15" s="11"/>
      <c r="J15" s="11"/>
      <c r="K15" s="11">
        <f t="shared" ref="K15:K17" si="10">E15+G15+I15</f>
        <v>0</v>
      </c>
      <c r="L15" s="11">
        <f t="shared" ref="L15:L17" si="11">F15+H15+J15</f>
        <v>0</v>
      </c>
      <c r="M15" s="24" t="s">
        <v>146</v>
      </c>
      <c r="N15" s="38"/>
      <c r="O15" s="38"/>
      <c r="P15" s="38"/>
      <c r="Q15" s="38"/>
      <c r="R15" s="38"/>
      <c r="S15" s="38"/>
      <c r="T15" s="38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8"/>
      <c r="AS15" s="38"/>
      <c r="AT15" s="39"/>
      <c r="AU15" s="38"/>
      <c r="AV15" s="39"/>
    </row>
    <row r="16" spans="1:48" ht="30" customHeight="1" x14ac:dyDescent="0.3">
      <c r="A16" s="16" t="s">
        <v>155</v>
      </c>
      <c r="B16" s="32" t="s">
        <v>157</v>
      </c>
      <c r="C16" s="41" t="s">
        <v>156</v>
      </c>
      <c r="D16" s="14"/>
      <c r="E16" s="11"/>
      <c r="F16" s="11">
        <f t="shared" si="2"/>
        <v>0</v>
      </c>
      <c r="G16" s="11"/>
      <c r="H16" s="11">
        <f t="shared" si="3"/>
        <v>0</v>
      </c>
      <c r="I16" s="11"/>
      <c r="J16" s="11"/>
      <c r="K16" s="11">
        <f t="shared" si="10"/>
        <v>0</v>
      </c>
      <c r="L16" s="11">
        <f t="shared" si="11"/>
        <v>0</v>
      </c>
      <c r="M16" s="24" t="s">
        <v>147</v>
      </c>
      <c r="N16" s="38"/>
      <c r="O16" s="38"/>
      <c r="P16" s="38"/>
      <c r="Q16" s="38"/>
      <c r="R16" s="38"/>
      <c r="S16" s="38"/>
      <c r="T16" s="38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8"/>
      <c r="AS16" s="38"/>
      <c r="AT16" s="39"/>
      <c r="AU16" s="38"/>
      <c r="AV16" s="39"/>
    </row>
    <row r="17" spans="1:48" ht="30" customHeight="1" x14ac:dyDescent="0.3">
      <c r="A17" s="16" t="s">
        <v>158</v>
      </c>
      <c r="B17" s="32" t="s">
        <v>159</v>
      </c>
      <c r="C17" s="41" t="s">
        <v>138</v>
      </c>
      <c r="D17" s="14"/>
      <c r="E17" s="11"/>
      <c r="F17" s="11">
        <f t="shared" si="2"/>
        <v>0</v>
      </c>
      <c r="G17" s="11"/>
      <c r="H17" s="11">
        <f t="shared" si="3"/>
        <v>0</v>
      </c>
      <c r="I17" s="11"/>
      <c r="J17" s="11"/>
      <c r="K17" s="11">
        <f t="shared" si="10"/>
        <v>0</v>
      </c>
      <c r="L17" s="11">
        <f t="shared" si="11"/>
        <v>0</v>
      </c>
      <c r="M17" s="24" t="s">
        <v>148</v>
      </c>
      <c r="N17" s="38"/>
      <c r="O17" s="38"/>
      <c r="P17" s="38"/>
      <c r="Q17" s="38"/>
      <c r="R17" s="38"/>
      <c r="S17" s="38"/>
      <c r="T17" s="38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8"/>
      <c r="AS17" s="38"/>
      <c r="AT17" s="39"/>
      <c r="AU17" s="38"/>
      <c r="AV17" s="39"/>
    </row>
    <row r="18" spans="1:48" ht="30" customHeight="1" x14ac:dyDescent="0.3">
      <c r="A18" s="16" t="s">
        <v>187</v>
      </c>
      <c r="B18" s="26"/>
      <c r="C18" s="40" t="s">
        <v>161</v>
      </c>
      <c r="D18" s="21"/>
      <c r="E18" s="11"/>
      <c r="F18" s="11">
        <f>D18*E18</f>
        <v>0</v>
      </c>
      <c r="G18" s="11"/>
      <c r="H18" s="11">
        <f t="shared" si="3"/>
        <v>0</v>
      </c>
      <c r="I18" s="11"/>
      <c r="J18" s="11">
        <f>D18*I18</f>
        <v>0</v>
      </c>
      <c r="K18" s="11">
        <f>E18+G18+I18</f>
        <v>0</v>
      </c>
      <c r="L18" s="11">
        <f>F18+H18+J18</f>
        <v>0</v>
      </c>
      <c r="M18" s="24" t="s">
        <v>149</v>
      </c>
      <c r="N18" s="2" t="s">
        <v>102</v>
      </c>
      <c r="O18" s="2" t="s">
        <v>66</v>
      </c>
      <c r="P18" s="2" t="s">
        <v>66</v>
      </c>
      <c r="Q18" s="2" t="s">
        <v>40</v>
      </c>
      <c r="R18" s="2" t="s">
        <v>74</v>
      </c>
      <c r="S18" s="2" t="s">
        <v>74</v>
      </c>
      <c r="T18" s="2" t="s">
        <v>81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2" t="s">
        <v>66</v>
      </c>
      <c r="AS18" s="2" t="s">
        <v>66</v>
      </c>
      <c r="AT18" s="3"/>
      <c r="AU18" s="2" t="s">
        <v>111</v>
      </c>
      <c r="AV18" s="3">
        <v>12</v>
      </c>
    </row>
    <row r="19" spans="1:48" ht="30" customHeight="1" x14ac:dyDescent="0.3">
      <c r="A19" s="16" t="s">
        <v>114</v>
      </c>
      <c r="B19" s="26"/>
      <c r="C19" s="40"/>
      <c r="D19" s="9"/>
      <c r="E19" s="11"/>
      <c r="F19" s="22">
        <f>SUM(F6:F18)</f>
        <v>0</v>
      </c>
      <c r="G19" s="11"/>
      <c r="H19" s="22">
        <f>SUM(H6:H18)</f>
        <v>0</v>
      </c>
      <c r="I19" s="11"/>
      <c r="J19" s="22">
        <f>SUM(J6:J18)</f>
        <v>0</v>
      </c>
      <c r="K19" s="11"/>
      <c r="L19" s="22">
        <f>SUM(L6:L18)</f>
        <v>0</v>
      </c>
      <c r="M19" s="24"/>
      <c r="N19" s="2"/>
      <c r="O19" s="2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2"/>
      <c r="AS19" s="2"/>
      <c r="AT19" s="3"/>
      <c r="AU19" s="2"/>
      <c r="AV19" s="3"/>
    </row>
    <row r="20" spans="1:48" ht="30" customHeight="1" x14ac:dyDescent="0.3">
      <c r="A20" s="17" t="s">
        <v>128</v>
      </c>
      <c r="B20" s="32" t="s">
        <v>160</v>
      </c>
      <c r="C20" s="40" t="s">
        <v>140</v>
      </c>
      <c r="D20" s="47"/>
      <c r="E20" s="11"/>
      <c r="F20" s="11">
        <f t="shared" ref="F20:F23" si="12">D20*E20</f>
        <v>0</v>
      </c>
      <c r="G20" s="11"/>
      <c r="H20" s="11"/>
      <c r="I20" s="11"/>
      <c r="J20" s="11">
        <f t="shared" ref="J20:J23" si="13">D20*I20</f>
        <v>0</v>
      </c>
      <c r="K20" s="11">
        <f>E20+G20+I20</f>
        <v>0</v>
      </c>
      <c r="L20" s="11">
        <f t="shared" ref="L20" si="14">F20+H20+J20</f>
        <v>0</v>
      </c>
      <c r="M20" s="24" t="s">
        <v>163</v>
      </c>
    </row>
    <row r="21" spans="1:48" ht="30" customHeight="1" x14ac:dyDescent="0.3">
      <c r="A21" s="17"/>
      <c r="B21" s="32" t="s">
        <v>162</v>
      </c>
      <c r="C21" s="40" t="s">
        <v>140</v>
      </c>
      <c r="D21" s="47"/>
      <c r="E21" s="11"/>
      <c r="F21" s="11">
        <f t="shared" si="12"/>
        <v>0</v>
      </c>
      <c r="G21" s="11"/>
      <c r="H21" s="11"/>
      <c r="I21" s="11"/>
      <c r="J21" s="11">
        <f t="shared" si="13"/>
        <v>0</v>
      </c>
      <c r="K21" s="11">
        <f t="shared" ref="K21:K23" si="15">E21+G21+I21</f>
        <v>0</v>
      </c>
      <c r="L21" s="11">
        <f t="shared" ref="L21:L23" si="16">F21+H21+J21</f>
        <v>0</v>
      </c>
      <c r="M21" s="24"/>
    </row>
    <row r="22" spans="1:48" ht="30" customHeight="1" x14ac:dyDescent="0.3">
      <c r="A22" s="16"/>
      <c r="B22" s="26" t="s">
        <v>131</v>
      </c>
      <c r="C22" s="40" t="s">
        <v>140</v>
      </c>
      <c r="D22" s="47"/>
      <c r="E22" s="11"/>
      <c r="F22" s="11">
        <f t="shared" si="12"/>
        <v>0</v>
      </c>
      <c r="G22" s="11"/>
      <c r="H22" s="11"/>
      <c r="I22" s="11"/>
      <c r="J22" s="11">
        <f t="shared" si="13"/>
        <v>0</v>
      </c>
      <c r="K22" s="11">
        <f t="shared" si="15"/>
        <v>0</v>
      </c>
      <c r="L22" s="11">
        <f t="shared" si="16"/>
        <v>0</v>
      </c>
      <c r="M22" s="24"/>
    </row>
    <row r="23" spans="1:48" ht="30" customHeight="1" x14ac:dyDescent="0.3">
      <c r="A23" s="16"/>
      <c r="B23" s="26" t="s">
        <v>164</v>
      </c>
      <c r="C23" s="40" t="s">
        <v>165</v>
      </c>
      <c r="D23" s="14"/>
      <c r="E23" s="11"/>
      <c r="F23" s="11">
        <f t="shared" si="12"/>
        <v>0</v>
      </c>
      <c r="G23" s="11"/>
      <c r="H23" s="11"/>
      <c r="I23" s="11"/>
      <c r="J23" s="11">
        <f t="shared" si="13"/>
        <v>0</v>
      </c>
      <c r="K23" s="11">
        <f t="shared" si="15"/>
        <v>0</v>
      </c>
      <c r="L23" s="11">
        <f t="shared" si="16"/>
        <v>0</v>
      </c>
      <c r="M23" s="18"/>
    </row>
    <row r="24" spans="1:48" ht="30" customHeight="1" x14ac:dyDescent="0.3">
      <c r="A24" s="16" t="s">
        <v>114</v>
      </c>
      <c r="B24" s="26"/>
      <c r="C24" s="40"/>
      <c r="D24" s="9"/>
      <c r="E24" s="11"/>
      <c r="F24" s="22">
        <f>SUM(F20:F23)</f>
        <v>0</v>
      </c>
      <c r="G24" s="11"/>
      <c r="H24" s="22"/>
      <c r="I24" s="11"/>
      <c r="J24" s="22">
        <f>SUM(J20:J23)</f>
        <v>0</v>
      </c>
      <c r="K24" s="11"/>
      <c r="L24" s="22">
        <f>SUM(L20:L23)</f>
        <v>0</v>
      </c>
      <c r="M24" s="18"/>
    </row>
    <row r="25" spans="1:48" ht="30" customHeight="1" x14ac:dyDescent="0.3">
      <c r="A25" s="17"/>
      <c r="B25" s="9"/>
      <c r="C25" s="45"/>
      <c r="D25" s="9"/>
      <c r="E25" s="9"/>
      <c r="F25" s="9"/>
      <c r="G25" s="9"/>
      <c r="H25" s="9"/>
      <c r="I25" s="9"/>
      <c r="J25" s="9"/>
      <c r="K25" s="9"/>
      <c r="L25" s="9"/>
      <c r="M25" s="18"/>
    </row>
    <row r="26" spans="1:48" ht="30" customHeight="1" x14ac:dyDescent="0.3">
      <c r="A26" s="48" t="s">
        <v>119</v>
      </c>
      <c r="B26" s="19"/>
      <c r="C26" s="46"/>
      <c r="D26" s="19"/>
      <c r="E26" s="19"/>
      <c r="F26" s="23">
        <f>F19+F24</f>
        <v>0</v>
      </c>
      <c r="G26" s="19"/>
      <c r="H26" s="23">
        <f>H19+H24</f>
        <v>0</v>
      </c>
      <c r="I26" s="19"/>
      <c r="J26" s="23">
        <f>J19+J24</f>
        <v>0</v>
      </c>
      <c r="K26" s="19"/>
      <c r="L26" s="23">
        <f>L19+L24</f>
        <v>0</v>
      </c>
      <c r="M26" s="20"/>
      <c r="N26" t="s">
        <v>32</v>
      </c>
    </row>
  </sheetData>
  <mergeCells count="46">
    <mergeCell ref="AD3:AD4"/>
    <mergeCell ref="A1:M1"/>
    <mergeCell ref="AR3:AR4"/>
    <mergeCell ref="AS3:AS4"/>
    <mergeCell ref="AT3:AT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V3:AV4"/>
    <mergeCell ref="AQ3:AQ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U3:AU4"/>
    <mergeCell ref="S3:S4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M3:M4"/>
    <mergeCell ref="N3:N4"/>
    <mergeCell ref="O3:O4"/>
    <mergeCell ref="P3:P4"/>
    <mergeCell ref="Q3:Q4"/>
    <mergeCell ref="R3:R4"/>
  </mergeCells>
  <phoneticPr fontId="10" type="noConversion"/>
  <pageMargins left="0.25944444537162781" right="0.11777777969837189" top="0.39347222447395325" bottom="0.39347222447395325" header="0.11777777969837189" footer="0.11777777969837189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원가계산서</vt:lpstr>
      <vt:lpstr>공종별집계표</vt:lpstr>
      <vt:lpstr>공종별내역서</vt:lpstr>
      <vt:lpstr>공종별내역서!Print_Area</vt:lpstr>
      <vt:lpstr>공종별집계표!Print_Area</vt:lpstr>
      <vt:lpstr>공종별내역서!Print_Titles</vt:lpstr>
      <vt:lpstr>공종별집계표!Print_Titles</vt:lpstr>
      <vt:lpstr>원가계산서!Print_Titles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gunsa</dc:creator>
  <cp:lastModifiedBy>user</cp:lastModifiedBy>
  <cp:revision>14</cp:revision>
  <cp:lastPrinted>2022-03-02T04:12:33Z</cp:lastPrinted>
  <dcterms:created xsi:type="dcterms:W3CDTF">2018-06-20T23:06:27Z</dcterms:created>
  <dcterms:modified xsi:type="dcterms:W3CDTF">2022-03-08T01:49:54Z</dcterms:modified>
  <cp:version>0906.0200.01</cp:version>
</cp:coreProperties>
</file>